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activeTab="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2" i="3"/>
  <c r="I3" i="3"/>
  <c r="I4" i="3"/>
  <c r="I5" i="3"/>
  <c r="I6" i="3"/>
  <c r="I7" i="3"/>
  <c r="I8" i="3"/>
  <c r="I9" i="3"/>
  <c r="I10" i="3"/>
  <c r="I11" i="3"/>
  <c r="I12" i="3"/>
  <c r="I13" i="3"/>
  <c r="I2" i="3"/>
  <c r="D4" i="2"/>
  <c r="D2" i="2"/>
  <c r="D3" i="2"/>
  <c r="I9" i="1" l="1"/>
  <c r="I8" i="1"/>
  <c r="I7" i="1"/>
  <c r="C9" i="2"/>
  <c r="C8" i="2"/>
  <c r="C7" i="2"/>
  <c r="I17" i="3"/>
  <c r="G21" i="3"/>
  <c r="G20" i="3"/>
  <c r="G19" i="3"/>
  <c r="G18" i="3"/>
  <c r="G17" i="3"/>
  <c r="F14" i="3" l="1"/>
  <c r="H14" i="3"/>
  <c r="D14" i="3"/>
  <c r="C14" i="3"/>
  <c r="C19" i="3"/>
  <c r="C17" i="3"/>
  <c r="C18" i="3" s="1"/>
  <c r="C16" i="3"/>
  <c r="G6" i="3" l="1"/>
  <c r="G3" i="3"/>
  <c r="G4" i="3"/>
  <c r="G5" i="3"/>
  <c r="G7" i="3"/>
  <c r="G8" i="3"/>
  <c r="G9" i="3"/>
  <c r="G10" i="3"/>
  <c r="G11" i="3"/>
  <c r="G12" i="3"/>
  <c r="G13" i="3"/>
  <c r="G2" i="3"/>
  <c r="G14" i="3" l="1"/>
</calcChain>
</file>

<file path=xl/sharedStrings.xml><?xml version="1.0" encoding="utf-8"?>
<sst xmlns="http://schemas.openxmlformats.org/spreadsheetml/2006/main" count="100" uniqueCount="78">
  <si>
    <t>NOMBRE</t>
  </si>
  <si>
    <t>APELLIDO</t>
  </si>
  <si>
    <t>CEDULA</t>
  </si>
  <si>
    <t>EDAD</t>
  </si>
  <si>
    <t>BANCO PATROCINADOR</t>
  </si>
  <si>
    <t>INGRESOS</t>
  </si>
  <si>
    <t>EGRESOS</t>
  </si>
  <si>
    <t xml:space="preserve">SALARIO ESPERADO </t>
  </si>
  <si>
    <t xml:space="preserve">Daniela </t>
  </si>
  <si>
    <t>Holguin Giraldo</t>
  </si>
  <si>
    <t>Bancolombia</t>
  </si>
  <si>
    <t>NOMBRE DEL PADRE</t>
  </si>
  <si>
    <t>NOMBRE DE LA MADRE</t>
  </si>
  <si>
    <t>COLOR FAVORITO</t>
  </si>
  <si>
    <t>MUSICA PREFERIDA</t>
  </si>
  <si>
    <t xml:space="preserve">LUGAR DE NACIMIENTO </t>
  </si>
  <si>
    <t>PROYECTO DE VIDA</t>
  </si>
  <si>
    <t>Luis Porfirio</t>
  </si>
  <si>
    <t>Luz Mery</t>
  </si>
  <si>
    <t>verde</t>
  </si>
  <si>
    <t>vallenato</t>
  </si>
  <si>
    <t>Medellin</t>
  </si>
  <si>
    <t>COLOR FAOVRITO</t>
  </si>
  <si>
    <t xml:space="preserve">MUSICA PREFERIDA </t>
  </si>
  <si>
    <t xml:space="preserve">COSTO DE DIA </t>
  </si>
  <si>
    <t>COSTO DEL VIAJE</t>
  </si>
  <si>
    <t>Tatiana</t>
  </si>
  <si>
    <t>Perez Manco</t>
  </si>
  <si>
    <t>Oscar Alberto</t>
  </si>
  <si>
    <t>Diana Patricia</t>
  </si>
  <si>
    <t>fucsia</t>
  </si>
  <si>
    <t>bachata</t>
  </si>
  <si>
    <t>Estudiar, formar un hogar e independizarme</t>
  </si>
  <si>
    <t>Sepulveda Echavarria</t>
  </si>
  <si>
    <t>Mariana</t>
  </si>
  <si>
    <t>Jose Octavio</t>
  </si>
  <si>
    <t xml:space="preserve">Maria Elena </t>
  </si>
  <si>
    <t xml:space="preserve">Negro </t>
  </si>
  <si>
    <t>Ninguna</t>
  </si>
  <si>
    <t>Ser una profesional en derecho, conformar un hogar.</t>
  </si>
  <si>
    <t xml:space="preserve">Tatiana </t>
  </si>
  <si>
    <t>wendy</t>
  </si>
  <si>
    <t>Cindy</t>
  </si>
  <si>
    <t>Daniela</t>
  </si>
  <si>
    <t>Katherine</t>
  </si>
  <si>
    <t>Juan</t>
  </si>
  <si>
    <t>Danilo</t>
  </si>
  <si>
    <t>Andres</t>
  </si>
  <si>
    <t xml:space="preserve">Julian </t>
  </si>
  <si>
    <t>santiago</t>
  </si>
  <si>
    <t>Camilo</t>
  </si>
  <si>
    <t>DURACION DIAS</t>
  </si>
  <si>
    <t xml:space="preserve">OTROS GASTOS </t>
  </si>
  <si>
    <t xml:space="preserve">TOTAL DEL COSTO  VIAJE </t>
  </si>
  <si>
    <t xml:space="preserve">EXCEDENTE </t>
  </si>
  <si>
    <t xml:space="preserve">TOTAL - DEVOLUCIONES </t>
  </si>
  <si>
    <t xml:space="preserve">Estudiar, formar un hogar tener mi independecia </t>
  </si>
  <si>
    <t>Edad</t>
  </si>
  <si>
    <t xml:space="preserve">total </t>
  </si>
  <si>
    <t>TOTAL</t>
  </si>
  <si>
    <t>MAYOR COSTO DE DIA</t>
  </si>
  <si>
    <t>Banco Patrocinador.</t>
  </si>
  <si>
    <t>concatenar</t>
  </si>
  <si>
    <t>promedio</t>
  </si>
  <si>
    <t>ingresos</t>
  </si>
  <si>
    <t>egresos</t>
  </si>
  <si>
    <t>salario esperado</t>
  </si>
  <si>
    <t>mariana</t>
  </si>
  <si>
    <t>si</t>
  </si>
  <si>
    <t>igual</t>
  </si>
  <si>
    <t xml:space="preserve">color favorito </t>
  </si>
  <si>
    <t xml:space="preserve">azul </t>
  </si>
  <si>
    <t>amarillo</t>
  </si>
  <si>
    <t>rojo</t>
  </si>
  <si>
    <t xml:space="preserve">morado </t>
  </si>
  <si>
    <t>negro</t>
  </si>
  <si>
    <t>blanco</t>
  </si>
  <si>
    <t>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</si>
</sst>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Fill="1" applyBorder="1" applyAlignment="1">
      <alignment wrapText="1"/>
    </xf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" xfId="0" applyFill="1" applyBorder="1"/>
    <xf numFmtId="0" fontId="0" fillId="0" borderId="2" xfId="0" applyFill="1" applyBorder="1" applyAlignment="1">
      <alignment wrapText="1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2">
    <dxf>
      <numFmt numFmtId="0" formatCode="General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B1:K4" totalsRowShown="0" headerRowDxfId="1">
  <autoFilter ref="B1:K4"/>
  <tableColumns count="10">
    <tableColumn id="1" name="APELLIDO"/>
    <tableColumn id="2" name="CEDULA"/>
    <tableColumn id="3" name="COLOR FAOVRITO"/>
    <tableColumn id="4" name="MUSICA PREFERIDA "/>
    <tableColumn id="5" name="PROYECTO DE VIDA"/>
    <tableColumn id="6" name="EDAD"/>
    <tableColumn id="7" name="BANCO PATROCINADOR"/>
    <tableColumn id="8" name="INGRESOS"/>
    <tableColumn id="9" name="EGRESOS"/>
    <tableColumn id="10" name="SALARIO ESPERADO "/>
  </tableColumns>
  <tableStyleInfo name="TableStyleMedium26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J4" totalsRowShown="0">
  <autoFilter ref="A1:J4"/>
  <tableColumns count="10">
    <tableColumn id="1" name="NOMBRE"/>
    <tableColumn id="2" name="APELLIDO"/>
    <tableColumn id="3" name="CEDULA"/>
    <tableColumn id="10" name="Banco Patrocinador." dataDxfId="0">
      <calculatedColumnFormula>VLOOKUP(Tabla1[[#This Row],[NOMBRE]],Hoja1!A2:K4,8,0)</calculatedColumnFormula>
    </tableColumn>
    <tableColumn id="4" name="NOMBRE DEL PADRE"/>
    <tableColumn id="5" name="NOMBRE DE LA MADRE"/>
    <tableColumn id="6" name="COLOR FAVORITO"/>
    <tableColumn id="7" name="MUSICA PREFERIDA"/>
    <tableColumn id="8" name="LUGAR DE NACIMIENTO "/>
    <tableColumn id="9" name="PROYECTO DE VIDA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10" sqref="B10"/>
    </sheetView>
  </sheetViews>
  <sheetFormatPr baseColWidth="10" defaultRowHeight="15" x14ac:dyDescent="0.25"/>
  <cols>
    <col min="1" max="1" width="9.5703125" customWidth="1"/>
    <col min="2" max="2" width="19.85546875" bestFit="1" customWidth="1"/>
    <col min="3" max="3" width="12.7109375" customWidth="1"/>
    <col min="4" max="4" width="18.7109375" customWidth="1"/>
    <col min="5" max="5" width="20.5703125" customWidth="1"/>
    <col min="6" max="6" width="20" customWidth="1"/>
    <col min="7" max="7" width="8" customWidth="1"/>
    <col min="8" max="8" width="24.28515625" customWidth="1"/>
    <col min="9" max="9" width="12" customWidth="1"/>
    <col min="11" max="11" width="20.8554687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22</v>
      </c>
      <c r="E1" s="3" t="s">
        <v>23</v>
      </c>
      <c r="F1" s="3" t="s">
        <v>16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</row>
    <row r="2" spans="1:11" x14ac:dyDescent="0.25">
      <c r="A2" s="3" t="s">
        <v>8</v>
      </c>
      <c r="B2" s="3" t="s">
        <v>9</v>
      </c>
      <c r="C2" s="3">
        <v>1214729113</v>
      </c>
      <c r="D2" s="3"/>
      <c r="E2" s="3"/>
      <c r="F2" s="3"/>
      <c r="G2" s="3">
        <v>19</v>
      </c>
      <c r="H2" s="3" t="s">
        <v>10</v>
      </c>
      <c r="I2" s="4">
        <v>310000</v>
      </c>
      <c r="J2" s="4">
        <v>310000</v>
      </c>
      <c r="K2" s="4">
        <v>1000000</v>
      </c>
    </row>
    <row r="3" spans="1:11" x14ac:dyDescent="0.25">
      <c r="A3" t="s">
        <v>26</v>
      </c>
      <c r="B3" t="s">
        <v>27</v>
      </c>
      <c r="C3">
        <v>1152452545</v>
      </c>
      <c r="G3">
        <v>19</v>
      </c>
      <c r="H3" t="s">
        <v>10</v>
      </c>
      <c r="I3" s="1">
        <v>310000</v>
      </c>
      <c r="J3" s="1">
        <v>400000</v>
      </c>
      <c r="K3" s="1">
        <v>2500000</v>
      </c>
    </row>
    <row r="4" spans="1:11" x14ac:dyDescent="0.25">
      <c r="A4" t="s">
        <v>67</v>
      </c>
      <c r="B4" t="s">
        <v>33</v>
      </c>
      <c r="C4">
        <v>1037643905</v>
      </c>
      <c r="G4">
        <v>19</v>
      </c>
      <c r="H4" t="s">
        <v>10</v>
      </c>
      <c r="I4" s="1">
        <v>310000</v>
      </c>
      <c r="J4" s="1">
        <v>400000</v>
      </c>
      <c r="K4" s="4">
        <v>1000000</v>
      </c>
    </row>
    <row r="6" spans="1:11" x14ac:dyDescent="0.25">
      <c r="H6" s="21" t="s">
        <v>63</v>
      </c>
      <c r="I6" s="21"/>
    </row>
    <row r="7" spans="1:11" x14ac:dyDescent="0.25">
      <c r="H7" s="6" t="s">
        <v>64</v>
      </c>
      <c r="I7" s="5">
        <f>AVERAGE(Tabla2[INGRESOS])</f>
        <v>310000</v>
      </c>
    </row>
    <row r="8" spans="1:11" x14ac:dyDescent="0.25">
      <c r="H8" s="5" t="s">
        <v>65</v>
      </c>
      <c r="I8" s="5">
        <f>AVERAGE(Tabla2[EGRESOS])</f>
        <v>370000</v>
      </c>
    </row>
    <row r="9" spans="1:11" x14ac:dyDescent="0.25">
      <c r="H9" s="5" t="s">
        <v>66</v>
      </c>
      <c r="I9" s="5">
        <f>AVERAGE(Tabla2[[SALARIO ESPERADO ]])</f>
        <v>1500000</v>
      </c>
    </row>
  </sheetData>
  <mergeCells count="1">
    <mergeCell ref="H6:I6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D3" sqref="D3"/>
    </sheetView>
  </sheetViews>
  <sheetFormatPr baseColWidth="10" defaultRowHeight="15" x14ac:dyDescent="0.25"/>
  <cols>
    <col min="2" max="2" width="19.85546875" bestFit="1" customWidth="1"/>
    <col min="3" max="3" width="12.42578125" customWidth="1"/>
    <col min="4" max="4" width="21" bestFit="1" customWidth="1"/>
    <col min="5" max="5" width="20.85546875" customWidth="1"/>
    <col min="6" max="6" width="23.140625" customWidth="1"/>
    <col min="7" max="7" width="18.7109375" customWidth="1"/>
    <col min="8" max="8" width="20.140625" customWidth="1"/>
    <col min="9" max="9" width="24.140625" customWidth="1"/>
    <col min="10" max="10" width="48.42578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61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</row>
    <row r="2" spans="1:10" x14ac:dyDescent="0.25">
      <c r="A2" s="2" t="s">
        <v>8</v>
      </c>
      <c r="B2" s="2" t="s">
        <v>9</v>
      </c>
      <c r="C2" s="2">
        <v>1214729113</v>
      </c>
      <c r="D2" s="2" t="str">
        <f>VLOOKUP(Tabla1[[#This Row],[NOMBRE]],Hoja1!A2:K4,8,0)</f>
        <v>Bancolombia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3" t="s">
        <v>56</v>
      </c>
    </row>
    <row r="3" spans="1:10" x14ac:dyDescent="0.25">
      <c r="A3" t="s">
        <v>26</v>
      </c>
      <c r="B3" t="s">
        <v>27</v>
      </c>
      <c r="C3">
        <v>1152452545</v>
      </c>
      <c r="D3" t="str">
        <f>VLOOKUP(Tabla1[[#This Row],[NOMBRE]],Hoja1!A3:K5,8,0)</f>
        <v>Bancolombia</v>
      </c>
      <c r="E3" t="s">
        <v>28</v>
      </c>
      <c r="F3" t="s">
        <v>29</v>
      </c>
      <c r="G3" t="s">
        <v>30</v>
      </c>
      <c r="H3" t="s">
        <v>31</v>
      </c>
      <c r="I3" t="s">
        <v>21</v>
      </c>
      <c r="J3" t="s">
        <v>32</v>
      </c>
    </row>
    <row r="4" spans="1:10" x14ac:dyDescent="0.25">
      <c r="A4" t="s">
        <v>34</v>
      </c>
      <c r="B4" t="s">
        <v>33</v>
      </c>
      <c r="C4">
        <v>1037643905</v>
      </c>
      <c r="D4" t="str">
        <f>VLOOKUP(Tabla1[[#This Row],[NOMBRE]],Hoja1!A4:K6,8,0)</f>
        <v>Bancolombia</v>
      </c>
      <c r="E4" t="s">
        <v>35</v>
      </c>
      <c r="F4" t="s">
        <v>36</v>
      </c>
      <c r="G4" t="s">
        <v>37</v>
      </c>
      <c r="H4" t="s">
        <v>38</v>
      </c>
      <c r="I4" t="s">
        <v>21</v>
      </c>
      <c r="J4" t="s">
        <v>39</v>
      </c>
    </row>
    <row r="6" spans="1:10" x14ac:dyDescent="0.25">
      <c r="C6" s="21" t="s">
        <v>62</v>
      </c>
      <c r="D6" s="21"/>
    </row>
    <row r="7" spans="1:10" x14ac:dyDescent="0.25">
      <c r="C7" s="5" t="str">
        <f>CONCATENATE(A2,B2)</f>
        <v>Daniela Holguin Giraldo</v>
      </c>
      <c r="D7" s="5"/>
    </row>
    <row r="8" spans="1:10" x14ac:dyDescent="0.25">
      <c r="C8" s="5" t="str">
        <f>CONCATENATE(A3,B3)</f>
        <v>TatianaPerez Manco</v>
      </c>
      <c r="D8" s="5"/>
    </row>
    <row r="9" spans="1:10" x14ac:dyDescent="0.25">
      <c r="C9" s="5" t="str">
        <f>CONCATENATE(A4,B4)</f>
        <v>MarianaSepulveda Echavarria</v>
      </c>
      <c r="D9" s="5"/>
    </row>
  </sheetData>
  <mergeCells count="1">
    <mergeCell ref="C6:D6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21" sqref="I21"/>
    </sheetView>
  </sheetViews>
  <sheetFormatPr baseColWidth="10" defaultRowHeight="15" x14ac:dyDescent="0.25"/>
  <cols>
    <col min="1" max="1" width="6.42578125" customWidth="1"/>
    <col min="2" max="2" width="23.28515625" customWidth="1"/>
    <col min="3" max="3" width="14.85546875" customWidth="1"/>
    <col min="4" max="5" width="17.140625" customWidth="1"/>
    <col min="6" max="6" width="14.85546875" customWidth="1"/>
    <col min="7" max="7" width="13.85546875" customWidth="1"/>
    <col min="8" max="8" width="15.42578125" customWidth="1"/>
    <col min="9" max="9" width="9.5703125" customWidth="1"/>
  </cols>
  <sheetData>
    <row r="1" spans="1:10" x14ac:dyDescent="0.25">
      <c r="A1" s="12"/>
      <c r="B1" s="12" t="s">
        <v>0</v>
      </c>
      <c r="C1" s="12" t="s">
        <v>3</v>
      </c>
      <c r="D1" s="12" t="s">
        <v>25</v>
      </c>
      <c r="E1" s="12" t="s">
        <v>70</v>
      </c>
      <c r="F1" s="12" t="s">
        <v>51</v>
      </c>
      <c r="G1" s="12" t="s">
        <v>24</v>
      </c>
      <c r="H1" s="12" t="s">
        <v>52</v>
      </c>
      <c r="I1" s="12" t="s">
        <v>68</v>
      </c>
      <c r="J1" s="12" t="s">
        <v>69</v>
      </c>
    </row>
    <row r="2" spans="1:10" x14ac:dyDescent="0.25">
      <c r="A2" s="5">
        <v>1</v>
      </c>
      <c r="B2" s="5" t="s">
        <v>40</v>
      </c>
      <c r="C2" s="11">
        <v>19</v>
      </c>
      <c r="D2" s="6">
        <v>620000</v>
      </c>
      <c r="E2" s="6" t="s">
        <v>19</v>
      </c>
      <c r="F2" s="5">
        <v>4</v>
      </c>
      <c r="G2" s="5">
        <f>(D2/4)</f>
        <v>155000</v>
      </c>
      <c r="H2" s="6">
        <v>50000</v>
      </c>
      <c r="I2" s="5" t="str">
        <f>IF(C2 &gt;18,"adulto ","joven")</f>
        <v xml:space="preserve">adulto </v>
      </c>
      <c r="J2" s="5" t="b">
        <f>EXACT(B2:B13,E2:E13)</f>
        <v>0</v>
      </c>
    </row>
    <row r="3" spans="1:10" x14ac:dyDescent="0.25">
      <c r="A3" s="5">
        <v>2</v>
      </c>
      <c r="B3" s="5" t="s">
        <v>41</v>
      </c>
      <c r="C3" s="11">
        <v>19</v>
      </c>
      <c r="D3" s="6">
        <v>620000</v>
      </c>
      <c r="E3" s="6" t="s">
        <v>71</v>
      </c>
      <c r="F3" s="5">
        <v>4</v>
      </c>
      <c r="G3" s="5">
        <f t="shared" ref="G3:G13" si="0">(D3/4)</f>
        <v>155000</v>
      </c>
      <c r="H3" s="6">
        <v>25000</v>
      </c>
      <c r="I3" s="5" t="str">
        <f t="shared" ref="I3:I13" si="1">IF(C3 &gt;18,"adulto ","joven")</f>
        <v xml:space="preserve">adulto </v>
      </c>
      <c r="J3" s="5" t="b">
        <f t="shared" ref="J3:J13" si="2">EXACT(B3:B14,E3:E14)</f>
        <v>0</v>
      </c>
    </row>
    <row r="4" spans="1:10" x14ac:dyDescent="0.25">
      <c r="A4" s="5">
        <v>3</v>
      </c>
      <c r="B4" s="5" t="s">
        <v>42</v>
      </c>
      <c r="C4" s="11">
        <v>19</v>
      </c>
      <c r="D4" s="6">
        <v>620000</v>
      </c>
      <c r="E4" s="6" t="s">
        <v>72</v>
      </c>
      <c r="F4" s="5">
        <v>4</v>
      </c>
      <c r="G4" s="5">
        <f t="shared" si="0"/>
        <v>155000</v>
      </c>
      <c r="H4" s="6">
        <v>40000</v>
      </c>
      <c r="I4" s="5" t="str">
        <f t="shared" si="1"/>
        <v xml:space="preserve">adulto </v>
      </c>
      <c r="J4" s="5" t="b">
        <f t="shared" si="2"/>
        <v>0</v>
      </c>
    </row>
    <row r="5" spans="1:10" x14ac:dyDescent="0.25">
      <c r="A5" s="5">
        <v>4</v>
      </c>
      <c r="B5" s="5" t="s">
        <v>48</v>
      </c>
      <c r="C5" s="11">
        <v>17</v>
      </c>
      <c r="D5" s="6">
        <v>620000</v>
      </c>
      <c r="E5" s="6" t="s">
        <v>71</v>
      </c>
      <c r="F5" s="5">
        <v>4</v>
      </c>
      <c r="G5" s="5">
        <f t="shared" si="0"/>
        <v>155000</v>
      </c>
      <c r="H5" s="6">
        <v>15000</v>
      </c>
      <c r="I5" s="5" t="str">
        <f t="shared" si="1"/>
        <v>joven</v>
      </c>
      <c r="J5" s="5" t="b">
        <f t="shared" si="2"/>
        <v>0</v>
      </c>
    </row>
    <row r="6" spans="1:10" x14ac:dyDescent="0.25">
      <c r="A6" s="5">
        <v>5</v>
      </c>
      <c r="B6" s="5" t="s">
        <v>49</v>
      </c>
      <c r="C6" s="11">
        <v>18</v>
      </c>
      <c r="D6" s="6">
        <v>620000</v>
      </c>
      <c r="E6" s="6" t="s">
        <v>73</v>
      </c>
      <c r="F6" s="5">
        <v>4</v>
      </c>
      <c r="G6" s="5">
        <f>(D6/4)</f>
        <v>155000</v>
      </c>
      <c r="H6" s="6">
        <v>28000</v>
      </c>
      <c r="I6" s="5" t="str">
        <f t="shared" si="1"/>
        <v>joven</v>
      </c>
      <c r="J6" s="5" t="b">
        <f t="shared" si="2"/>
        <v>0</v>
      </c>
    </row>
    <row r="7" spans="1:10" x14ac:dyDescent="0.25">
      <c r="A7" s="5">
        <v>6</v>
      </c>
      <c r="B7" s="5" t="s">
        <v>34</v>
      </c>
      <c r="C7" s="11">
        <v>17</v>
      </c>
      <c r="D7" s="6">
        <v>620000</v>
      </c>
      <c r="E7" s="6" t="s">
        <v>74</v>
      </c>
      <c r="F7" s="5">
        <v>4</v>
      </c>
      <c r="G7" s="5">
        <f t="shared" si="0"/>
        <v>155000</v>
      </c>
      <c r="H7" s="6">
        <v>25000</v>
      </c>
      <c r="I7" s="5" t="str">
        <f t="shared" si="1"/>
        <v>joven</v>
      </c>
      <c r="J7" s="5" t="b">
        <f t="shared" si="2"/>
        <v>0</v>
      </c>
    </row>
    <row r="8" spans="1:10" x14ac:dyDescent="0.25">
      <c r="A8" s="5">
        <v>7</v>
      </c>
      <c r="B8" s="5" t="s">
        <v>43</v>
      </c>
      <c r="C8" s="11">
        <v>19</v>
      </c>
      <c r="D8" s="6">
        <v>620000</v>
      </c>
      <c r="E8" s="6" t="s">
        <v>73</v>
      </c>
      <c r="F8" s="5">
        <v>4</v>
      </c>
      <c r="G8" s="5">
        <f t="shared" si="0"/>
        <v>155000</v>
      </c>
      <c r="H8" s="6">
        <v>40000</v>
      </c>
      <c r="I8" s="5" t="str">
        <f t="shared" si="1"/>
        <v xml:space="preserve">adulto </v>
      </c>
      <c r="J8" s="5" t="b">
        <f t="shared" si="2"/>
        <v>0</v>
      </c>
    </row>
    <row r="9" spans="1:10" x14ac:dyDescent="0.25">
      <c r="A9" s="5">
        <v>8</v>
      </c>
      <c r="B9" s="5" t="s">
        <v>44</v>
      </c>
      <c r="C9" s="11">
        <v>19</v>
      </c>
      <c r="D9" s="6">
        <v>620000</v>
      </c>
      <c r="E9" s="6" t="s">
        <v>19</v>
      </c>
      <c r="F9" s="5">
        <v>4</v>
      </c>
      <c r="G9" s="5">
        <f t="shared" si="0"/>
        <v>155000</v>
      </c>
      <c r="H9" s="6">
        <v>15000</v>
      </c>
      <c r="I9" s="5" t="str">
        <f t="shared" si="1"/>
        <v xml:space="preserve">adulto </v>
      </c>
      <c r="J9" s="5" t="b">
        <f t="shared" si="2"/>
        <v>0</v>
      </c>
    </row>
    <row r="10" spans="1:10" x14ac:dyDescent="0.25">
      <c r="A10" s="5">
        <v>9</v>
      </c>
      <c r="B10" s="5" t="s">
        <v>45</v>
      </c>
      <c r="C10" s="11">
        <v>19</v>
      </c>
      <c r="D10" s="6">
        <v>620000</v>
      </c>
      <c r="E10" s="6" t="s">
        <v>75</v>
      </c>
      <c r="F10" s="5">
        <v>4</v>
      </c>
      <c r="G10" s="5">
        <f t="shared" si="0"/>
        <v>155000</v>
      </c>
      <c r="H10" s="6">
        <v>32000</v>
      </c>
      <c r="I10" s="5" t="str">
        <f t="shared" si="1"/>
        <v xml:space="preserve">adulto </v>
      </c>
      <c r="J10" s="5" t="b">
        <f t="shared" si="2"/>
        <v>0</v>
      </c>
    </row>
    <row r="11" spans="1:10" x14ac:dyDescent="0.25">
      <c r="A11" s="5">
        <v>10</v>
      </c>
      <c r="B11" s="5" t="s">
        <v>46</v>
      </c>
      <c r="C11" s="11">
        <v>16</v>
      </c>
      <c r="D11" s="6">
        <v>620000</v>
      </c>
      <c r="E11" s="6" t="s">
        <v>76</v>
      </c>
      <c r="F11" s="5">
        <v>4</v>
      </c>
      <c r="G11" s="5">
        <f t="shared" si="0"/>
        <v>155000</v>
      </c>
      <c r="H11" s="6">
        <v>37000</v>
      </c>
      <c r="I11" s="5" t="str">
        <f t="shared" si="1"/>
        <v>joven</v>
      </c>
      <c r="J11" s="5" t="b">
        <f t="shared" si="2"/>
        <v>0</v>
      </c>
    </row>
    <row r="12" spans="1:10" x14ac:dyDescent="0.25">
      <c r="A12" s="5">
        <v>11</v>
      </c>
      <c r="B12" s="5" t="s">
        <v>47</v>
      </c>
      <c r="C12" s="11">
        <v>19</v>
      </c>
      <c r="D12" s="6">
        <v>620000</v>
      </c>
      <c r="E12" s="6" t="s">
        <v>77</v>
      </c>
      <c r="F12" s="5">
        <v>4</v>
      </c>
      <c r="G12" s="5">
        <f t="shared" si="0"/>
        <v>155000</v>
      </c>
      <c r="H12" s="6">
        <v>15000</v>
      </c>
      <c r="I12" s="5" t="str">
        <f t="shared" si="1"/>
        <v xml:space="preserve">adulto </v>
      </c>
      <c r="J12" s="5" t="b">
        <f t="shared" si="2"/>
        <v>0</v>
      </c>
    </row>
    <row r="13" spans="1:10" x14ac:dyDescent="0.25">
      <c r="A13" s="5">
        <v>12</v>
      </c>
      <c r="B13" s="5" t="s">
        <v>50</v>
      </c>
      <c r="C13" s="11">
        <v>18</v>
      </c>
      <c r="D13" s="6">
        <v>620000</v>
      </c>
      <c r="E13" s="6" t="s">
        <v>19</v>
      </c>
      <c r="F13" s="5">
        <v>4</v>
      </c>
      <c r="G13" s="5">
        <f t="shared" si="0"/>
        <v>155000</v>
      </c>
      <c r="H13" s="6">
        <v>28000</v>
      </c>
      <c r="I13" s="5" t="str">
        <f t="shared" si="1"/>
        <v>joven</v>
      </c>
      <c r="J13" s="5" t="b">
        <f t="shared" si="2"/>
        <v>0</v>
      </c>
    </row>
    <row r="14" spans="1:10" ht="13.5" customHeight="1" x14ac:dyDescent="0.25">
      <c r="A14" s="19"/>
      <c r="B14" s="20"/>
      <c r="C14" s="5">
        <f>SUM(C2:C13)</f>
        <v>219</v>
      </c>
      <c r="D14" s="6">
        <f>SUM(D2:D13)</f>
        <v>7440000</v>
      </c>
      <c r="E14" s="6"/>
      <c r="F14" s="5">
        <f>SUM(F2:F13)</f>
        <v>48</v>
      </c>
      <c r="G14" s="13">
        <f>SUM(G2:G13)</f>
        <v>1860000</v>
      </c>
      <c r="H14" s="6">
        <f>SUM(H2:H13)</f>
        <v>350000</v>
      </c>
    </row>
    <row r="15" spans="1:10" ht="13.5" customHeight="1" x14ac:dyDescent="0.25">
      <c r="A15" s="16"/>
      <c r="B15" s="17"/>
      <c r="C15" s="15"/>
      <c r="D15" s="8"/>
      <c r="E15" s="8"/>
      <c r="F15" s="7"/>
      <c r="G15" s="10"/>
      <c r="H15" s="8"/>
    </row>
    <row r="16" spans="1:10" ht="15.75" customHeight="1" x14ac:dyDescent="0.25">
      <c r="B16" s="14" t="s">
        <v>53</v>
      </c>
      <c r="C16" s="15">
        <f>(D2*A13)</f>
        <v>7440000</v>
      </c>
      <c r="F16" s="12" t="s">
        <v>57</v>
      </c>
      <c r="G16" s="12" t="s">
        <v>58</v>
      </c>
      <c r="I16" s="21" t="s">
        <v>60</v>
      </c>
      <c r="J16" s="21"/>
    </row>
    <row r="17" spans="2:10" x14ac:dyDescent="0.25">
      <c r="B17" s="9" t="s">
        <v>52</v>
      </c>
      <c r="C17" s="6">
        <f>(H2+H3+H4+H5+H6+H7+H8+H9+H10+H11+H12+H13)</f>
        <v>350000</v>
      </c>
      <c r="F17" s="5">
        <v>19</v>
      </c>
      <c r="G17" s="5">
        <f>COUNTIF(C2:C13,19)</f>
        <v>7</v>
      </c>
      <c r="I17" s="18">
        <f>MAX(G2:G14)</f>
        <v>1860000</v>
      </c>
      <c r="J17" s="18"/>
    </row>
    <row r="18" spans="2:10" x14ac:dyDescent="0.25">
      <c r="B18" s="9" t="s">
        <v>54</v>
      </c>
      <c r="C18" s="5">
        <f>(C17/A13)</f>
        <v>29166.666666666668</v>
      </c>
      <c r="F18" s="5">
        <v>18</v>
      </c>
      <c r="G18" s="5">
        <f>COUNTIF(C2:C13,18)</f>
        <v>2</v>
      </c>
    </row>
    <row r="19" spans="2:10" ht="15" customHeight="1" x14ac:dyDescent="0.25">
      <c r="B19" s="9" t="s">
        <v>55</v>
      </c>
      <c r="C19" s="6">
        <f>(C16-D13-D6-D2)</f>
        <v>5580000</v>
      </c>
      <c r="F19" s="5">
        <v>17</v>
      </c>
      <c r="G19" s="5">
        <f>COUNTIF(C2:C13,17)</f>
        <v>2</v>
      </c>
    </row>
    <row r="20" spans="2:10" x14ac:dyDescent="0.25">
      <c r="F20" s="5">
        <v>16</v>
      </c>
      <c r="G20" s="5">
        <f>COUNTIF(C2:C13,16)</f>
        <v>1</v>
      </c>
    </row>
    <row r="21" spans="2:10" x14ac:dyDescent="0.25">
      <c r="F21" s="12" t="s">
        <v>59</v>
      </c>
      <c r="G21" s="5">
        <f>SUM(G17:G20)</f>
        <v>12</v>
      </c>
      <c r="I21" s="1"/>
    </row>
  </sheetData>
  <mergeCells count="3">
    <mergeCell ref="A14:B14"/>
    <mergeCell ref="I16:J16"/>
    <mergeCell ref="I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USUARIO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Aprendiz</dc:creator>
  <cp:lastModifiedBy>Luffi</cp:lastModifiedBy>
  <dcterms:created xsi:type="dcterms:W3CDTF">2014-08-15T19:19:12Z</dcterms:created>
  <dcterms:modified xsi:type="dcterms:W3CDTF">2014-08-21T17:50:49Z</dcterms:modified>
</cp:coreProperties>
</file>